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par\Documents\Business\e3Business\02 e3BFM\01 Practice Resources\Four Step Comp Model\"/>
    </mc:Choice>
  </mc:AlternateContent>
  <xr:revisionPtr revIDLastSave="0" documentId="13_ncr:1_{7B73F8D4-0525-4D2D-8498-859B1AEDE0C6}" xr6:coauthVersionLast="47" xr6:coauthVersionMax="47" xr10:uidLastSave="{00000000-0000-0000-0000-000000000000}"/>
  <bookViews>
    <workbookView xWindow="3492" yWindow="48" windowWidth="25920" windowHeight="16512" xr2:uid="{00000000-000D-0000-FFFF-FFFF00000000}"/>
  </bookViews>
  <sheets>
    <sheet name="Sample Pro Forma" sheetId="9" r:id="rId1"/>
  </sheets>
  <definedNames>
    <definedName name="_xlnm.Print_Area" localSheetId="0">'Sample Pro Forma'!$B$3:$AO$35</definedName>
    <definedName name="_xlnm.Print_Titles" localSheetId="0">'Sample Pro Forma'!$B:$B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8" i="9" l="1"/>
  <c r="AH4" i="9"/>
  <c r="M4" i="9"/>
  <c r="S4" i="9" l="1"/>
  <c r="R4" i="9"/>
  <c r="Q4" i="9"/>
  <c r="E4" i="9" l="1"/>
  <c r="F4" i="9"/>
  <c r="G4" i="9"/>
  <c r="H4" i="9"/>
  <c r="I4" i="9"/>
  <c r="I11" i="9" s="1"/>
  <c r="K4" i="9"/>
  <c r="L4" i="9"/>
  <c r="AN4" i="9"/>
  <c r="AN7" i="9" s="1"/>
  <c r="AM4" i="9"/>
  <c r="AM7" i="9" s="1"/>
  <c r="AL4" i="9"/>
  <c r="AL11" i="9" s="1"/>
  <c r="AK4" i="9"/>
  <c r="AK11" i="9" s="1"/>
  <c r="AJ4" i="9"/>
  <c r="AJ11" i="9" s="1"/>
  <c r="AI4" i="9"/>
  <c r="AI11" i="9" s="1"/>
  <c r="AH7" i="9"/>
  <c r="AG4" i="9"/>
  <c r="AG7" i="9" s="1"/>
  <c r="AF4" i="9"/>
  <c r="AF7" i="9" s="1"/>
  <c r="AE4" i="9"/>
  <c r="AE7" i="9" s="1"/>
  <c r="AD4" i="9"/>
  <c r="AD7" i="9" s="1"/>
  <c r="AC4" i="9"/>
  <c r="AC7" i="9" s="1"/>
  <c r="AA4" i="9"/>
  <c r="Z4" i="9"/>
  <c r="Y4" i="9"/>
  <c r="X4" i="9"/>
  <c r="W4" i="9"/>
  <c r="V4" i="9"/>
  <c r="U4" i="9"/>
  <c r="T4" i="9"/>
  <c r="P4" i="9"/>
  <c r="P7" i="9" s="1"/>
  <c r="N4" i="9"/>
  <c r="J4" i="9"/>
  <c r="D4" i="9"/>
  <c r="C4" i="9"/>
  <c r="C7" i="9" s="1"/>
  <c r="AO12" i="9"/>
  <c r="AN10" i="9"/>
  <c r="AM10" i="9"/>
  <c r="AL10" i="9"/>
  <c r="AK10" i="9"/>
  <c r="AJ10" i="9"/>
  <c r="AI10" i="9"/>
  <c r="AH10" i="9"/>
  <c r="AG10" i="9"/>
  <c r="AF10" i="9"/>
  <c r="AE10" i="9"/>
  <c r="AD10" i="9"/>
  <c r="AC10" i="9"/>
  <c r="AO9" i="9"/>
  <c r="AO6" i="9"/>
  <c r="AO5" i="9"/>
  <c r="AG11" i="9" l="1"/>
  <c r="AI7" i="9"/>
  <c r="AJ7" i="9"/>
  <c r="AK7" i="9"/>
  <c r="AM11" i="9"/>
  <c r="AL7" i="9"/>
  <c r="AO7" i="9" s="1"/>
  <c r="AN11" i="9"/>
  <c r="AN13" i="9" s="1"/>
  <c r="AN14" i="9" s="1"/>
  <c r="AN15" i="9" s="1"/>
  <c r="AN16" i="9" s="1"/>
  <c r="AM13" i="9"/>
  <c r="AM14" i="9" s="1"/>
  <c r="AM15" i="9" s="1"/>
  <c r="AM16" i="9" s="1"/>
  <c r="AH11" i="9"/>
  <c r="AH13" i="9" s="1"/>
  <c r="AH14" i="9" s="1"/>
  <c r="AH15" i="9" s="1"/>
  <c r="AH16" i="9" s="1"/>
  <c r="AF11" i="9"/>
  <c r="AO4" i="9"/>
  <c r="AE11" i="9"/>
  <c r="AE13" i="9" s="1"/>
  <c r="AD11" i="9"/>
  <c r="AD13" i="9" s="1"/>
  <c r="AD14" i="9" s="1"/>
  <c r="AD15" i="9" s="1"/>
  <c r="AD16" i="9" s="1"/>
  <c r="AC11" i="9"/>
  <c r="AG13" i="9"/>
  <c r="AG14" i="9" s="1"/>
  <c r="AG15" i="9" s="1"/>
  <c r="AG16" i="9" s="1"/>
  <c r="AL13" i="9"/>
  <c r="AL14" i="9" s="1"/>
  <c r="AL15" i="9" s="1"/>
  <c r="AL16" i="9" s="1"/>
  <c r="AK13" i="9"/>
  <c r="AJ13" i="9"/>
  <c r="AJ14" i="9" s="1"/>
  <c r="AJ15" i="9" s="1"/>
  <c r="AJ16" i="9" s="1"/>
  <c r="AO10" i="9"/>
  <c r="AI13" i="9"/>
  <c r="AI14" i="9" s="1"/>
  <c r="AI15" i="9" s="1"/>
  <c r="AB5" i="9"/>
  <c r="U7" i="9"/>
  <c r="AK14" i="9" l="1"/>
  <c r="AK15" i="9" s="1"/>
  <c r="AK16" i="9" s="1"/>
  <c r="AF13" i="9"/>
  <c r="AF14" i="9" s="1"/>
  <c r="AF15" i="9" s="1"/>
  <c r="AF16" i="9" s="1"/>
  <c r="AO11" i="9"/>
  <c r="AC13" i="9"/>
  <c r="AC14" i="9" s="1"/>
  <c r="AC15" i="9" s="1"/>
  <c r="AC17" i="9" s="1"/>
  <c r="AG17" i="9"/>
  <c r="AH17" i="9"/>
  <c r="AN17" i="9"/>
  <c r="AJ17" i="9"/>
  <c r="AK17" i="9"/>
  <c r="AL17" i="9"/>
  <c r="AI16" i="9"/>
  <c r="AI17" i="9"/>
  <c r="AD17" i="9"/>
  <c r="AE14" i="9"/>
  <c r="AM17" i="9"/>
  <c r="AF17" i="9" l="1"/>
  <c r="AO13" i="9"/>
  <c r="AC16" i="9"/>
  <c r="AE15" i="9"/>
  <c r="AO14" i="9"/>
  <c r="AE16" i="9" l="1"/>
  <c r="AO16" i="9" s="1"/>
  <c r="AE17" i="9"/>
  <c r="AO17" i="9" s="1"/>
  <c r="AO15" i="9"/>
  <c r="AO19" i="9" l="1"/>
  <c r="AO18" i="9"/>
  <c r="O4" i="9" l="1"/>
  <c r="AB4" i="9"/>
  <c r="O5" i="9"/>
  <c r="D6" i="9"/>
  <c r="D7" i="9" s="1"/>
  <c r="AB6" i="9"/>
  <c r="Q7" i="9"/>
  <c r="R7" i="9"/>
  <c r="S7" i="9"/>
  <c r="T7" i="9"/>
  <c r="V7" i="9"/>
  <c r="W7" i="9"/>
  <c r="X7" i="9"/>
  <c r="Y7" i="9"/>
  <c r="Z7" i="9"/>
  <c r="AA7" i="9"/>
  <c r="AB9" i="9"/>
  <c r="C10" i="9"/>
  <c r="P10" i="9"/>
  <c r="Q10" i="9"/>
  <c r="R10" i="9"/>
  <c r="S10" i="9"/>
  <c r="T10" i="9"/>
  <c r="U10" i="9"/>
  <c r="V10" i="9"/>
  <c r="W10" i="9"/>
  <c r="X10" i="9"/>
  <c r="Y10" i="9"/>
  <c r="Z10" i="9"/>
  <c r="AA10" i="9"/>
  <c r="C11" i="9"/>
  <c r="D11" i="9"/>
  <c r="E11" i="9"/>
  <c r="F11" i="9"/>
  <c r="G11" i="9"/>
  <c r="H11" i="9"/>
  <c r="J11" i="9"/>
  <c r="K11" i="9"/>
  <c r="L11" i="9"/>
  <c r="M11" i="9"/>
  <c r="N11" i="9"/>
  <c r="P11" i="9"/>
  <c r="Q11" i="9"/>
  <c r="R11" i="9"/>
  <c r="S11" i="9"/>
  <c r="T11" i="9"/>
  <c r="U11" i="9"/>
  <c r="V11" i="9"/>
  <c r="W11" i="9"/>
  <c r="X11" i="9"/>
  <c r="Y11" i="9"/>
  <c r="Z11" i="9"/>
  <c r="AA11" i="9"/>
  <c r="O12" i="9"/>
  <c r="AB12" i="9"/>
  <c r="O15" i="9"/>
  <c r="C16" i="9"/>
  <c r="D16" i="9"/>
  <c r="E16" i="9"/>
  <c r="F16" i="9"/>
  <c r="G16" i="9"/>
  <c r="H16" i="9"/>
  <c r="N16" i="9"/>
  <c r="AA13" i="9" l="1"/>
  <c r="V13" i="9"/>
  <c r="V14" i="9" s="1"/>
  <c r="V17" i="9" s="1"/>
  <c r="W13" i="9"/>
  <c r="W14" i="9" s="1"/>
  <c r="W16" i="9" s="1"/>
  <c r="AB7" i="9"/>
  <c r="E6" i="9"/>
  <c r="E7" i="9" s="1"/>
  <c r="Z13" i="9"/>
  <c r="Z14" i="9" s="1"/>
  <c r="Z16" i="9" s="1"/>
  <c r="R13" i="9"/>
  <c r="R14" i="9" s="1"/>
  <c r="R16" i="9" s="1"/>
  <c r="S13" i="9"/>
  <c r="S14" i="9" s="1"/>
  <c r="C13" i="9"/>
  <c r="C14" i="9" s="1"/>
  <c r="C17" i="9"/>
  <c r="D10" i="9"/>
  <c r="D13" i="9" s="1"/>
  <c r="D14" i="9" s="1"/>
  <c r="AA14" i="9"/>
  <c r="AA17" i="9" s="1"/>
  <c r="AB11" i="9"/>
  <c r="Y13" i="9"/>
  <c r="Y14" i="9" s="1"/>
  <c r="Y16" i="9" s="1"/>
  <c r="Q13" i="9"/>
  <c r="Q14" i="9" s="1"/>
  <c r="Q16" i="9" s="1"/>
  <c r="O11" i="9"/>
  <c r="X13" i="9"/>
  <c r="X14" i="9" s="1"/>
  <c r="X16" i="9" s="1"/>
  <c r="P13" i="9"/>
  <c r="P14" i="9" s="1"/>
  <c r="T13" i="9"/>
  <c r="T14" i="9" s="1"/>
  <c r="T16" i="9" s="1"/>
  <c r="AB10" i="9"/>
  <c r="U13" i="9"/>
  <c r="U14" i="9" s="1"/>
  <c r="U16" i="9" s="1"/>
  <c r="F6" i="9" l="1"/>
  <c r="F10" i="9" s="1"/>
  <c r="F13" i="9" s="1"/>
  <c r="E10" i="9"/>
  <c r="E17" i="9" s="1"/>
  <c r="AA16" i="9"/>
  <c r="Z17" i="9"/>
  <c r="W17" i="9"/>
  <c r="V16" i="9"/>
  <c r="S16" i="9"/>
  <c r="S17" i="9"/>
  <c r="D17" i="9"/>
  <c r="E13" i="9"/>
  <c r="E14" i="9" s="1"/>
  <c r="Q17" i="9"/>
  <c r="Y17" i="9"/>
  <c r="R17" i="9"/>
  <c r="X17" i="9"/>
  <c r="P16" i="9"/>
  <c r="AB15" i="9"/>
  <c r="P17" i="9"/>
  <c r="AB13" i="9"/>
  <c r="U17" i="9"/>
  <c r="T17" i="9"/>
  <c r="AB14" i="9"/>
  <c r="F7" i="9" l="1"/>
  <c r="F17" i="9" s="1"/>
  <c r="G6" i="9"/>
  <c r="G7" i="9" s="1"/>
  <c r="AB16" i="9"/>
  <c r="AB17" i="9"/>
  <c r="H6" i="9" l="1"/>
  <c r="H10" i="9" s="1"/>
  <c r="H13" i="9" s="1"/>
  <c r="G10" i="9"/>
  <c r="F14" i="9"/>
  <c r="AB19" i="9"/>
  <c r="AB18" i="9"/>
  <c r="H7" i="9" l="1"/>
  <c r="H14" i="9" s="1"/>
  <c r="G17" i="9"/>
  <c r="G13" i="9"/>
  <c r="G14" i="9" s="1"/>
  <c r="I6" i="9"/>
  <c r="J6" i="9" s="1"/>
  <c r="K6" i="9" s="1"/>
  <c r="L6" i="9" s="1"/>
  <c r="M6" i="9" s="1"/>
  <c r="N6" i="9" s="1"/>
  <c r="I7" i="9"/>
  <c r="I9" i="9" s="1"/>
  <c r="I10" i="9"/>
  <c r="H17" i="9" l="1"/>
  <c r="J10" i="9"/>
  <c r="J7" i="9"/>
  <c r="J9" i="9" s="1"/>
  <c r="I17" i="9"/>
  <c r="I13" i="9"/>
  <c r="I16" i="9"/>
  <c r="J17" i="9" l="1"/>
  <c r="K7" i="9"/>
  <c r="K9" i="9" s="1"/>
  <c r="K10" i="9"/>
  <c r="L10" i="9"/>
  <c r="L7" i="9"/>
  <c r="L16" i="9" s="1"/>
  <c r="I14" i="9"/>
  <c r="J13" i="9"/>
  <c r="J14" i="9" s="1"/>
  <c r="J16" i="9"/>
  <c r="L13" i="9" l="1"/>
  <c r="L14" i="9" s="1"/>
  <c r="K13" i="9"/>
  <c r="K14" i="9" s="1"/>
  <c r="K16" i="9"/>
  <c r="K17" i="9"/>
  <c r="L17" i="9"/>
  <c r="M7" i="9"/>
  <c r="M16" i="9" s="1"/>
  <c r="M10" i="9"/>
  <c r="O9" i="9" l="1"/>
  <c r="O16" i="9"/>
  <c r="M13" i="9"/>
  <c r="M14" i="9" s="1"/>
  <c r="M17" i="9"/>
  <c r="N10" i="9"/>
  <c r="N7" i="9"/>
  <c r="O6" i="9"/>
  <c r="N17" i="9" l="1"/>
  <c r="O17" i="9"/>
  <c r="O7" i="9"/>
  <c r="N13" i="9"/>
  <c r="O13" i="9" s="1"/>
  <c r="O10" i="9"/>
  <c r="O19" i="9" l="1"/>
  <c r="N14" i="9"/>
  <c r="O14" i="9" s="1"/>
</calcChain>
</file>

<file path=xl/sharedStrings.xml><?xml version="1.0" encoding="utf-8"?>
<sst xmlns="http://schemas.openxmlformats.org/spreadsheetml/2006/main" count="82" uniqueCount="71">
  <si>
    <t>Visits</t>
  </si>
  <si>
    <t>Mo 1</t>
  </si>
  <si>
    <t>Mo 2</t>
  </si>
  <si>
    <t>Mo 3</t>
  </si>
  <si>
    <t>Mo 4</t>
  </si>
  <si>
    <t>Mo 5</t>
  </si>
  <si>
    <t>Mo 6</t>
  </si>
  <si>
    <t>Mo 7</t>
  </si>
  <si>
    <t>Mo 8</t>
  </si>
  <si>
    <t>Mo 9</t>
  </si>
  <si>
    <t>Mo 10</t>
  </si>
  <si>
    <t>Mo 11</t>
  </si>
  <si>
    <t>Mo 12</t>
  </si>
  <si>
    <t>Ttl Rev</t>
  </si>
  <si>
    <t>Comp</t>
  </si>
  <si>
    <t>EMR</t>
  </si>
  <si>
    <t>Staff/Ins</t>
  </si>
  <si>
    <t>Net</t>
  </si>
  <si>
    <t>Ttl Exp</t>
  </si>
  <si>
    <t>Bonus</t>
  </si>
  <si>
    <t>Supp Rev</t>
  </si>
  <si>
    <t>Sup Cost</t>
  </si>
  <si>
    <t>Ttl Comp</t>
  </si>
  <si>
    <t>Mo 13</t>
  </si>
  <si>
    <t>Mo 14</t>
  </si>
  <si>
    <t>Mo 15</t>
  </si>
  <si>
    <t>Mo 16</t>
  </si>
  <si>
    <t>Mo 17</t>
  </si>
  <si>
    <t>Mo 18</t>
  </si>
  <si>
    <t>Yr 1</t>
  </si>
  <si>
    <t>Yr 2</t>
  </si>
  <si>
    <t xml:space="preserve">Assumes provider is credentialed and scheduled in advance of start date. </t>
  </si>
  <si>
    <t>Assumes a 20% month-to-month growth</t>
  </si>
  <si>
    <t>ReLiMed fees are 4% of Insurance revenue (Visits x $78) for EMR and RCM</t>
  </si>
  <si>
    <t>Practice Net</t>
  </si>
  <si>
    <t>Provider Net</t>
  </si>
  <si>
    <t>Yr 3</t>
  </si>
  <si>
    <t>Mo 24</t>
  </si>
  <si>
    <t>Mo 23</t>
  </si>
  <si>
    <t>Mo 22</t>
  </si>
  <si>
    <t>Mo 21</t>
  </si>
  <si>
    <t>Mo 20</t>
  </si>
  <si>
    <t>Mo 19</t>
  </si>
  <si>
    <t>Supplement costs are 50% of product sales</t>
  </si>
  <si>
    <t>Assumes month-to-month increase of supplement sales of 15% to a maximum of $20k</t>
  </si>
  <si>
    <t>Assumes addition of one full time MA and a separate MD policy</t>
  </si>
  <si>
    <t>Base Compensation paid to MD as Independent Contractor</t>
  </si>
  <si>
    <t>Ancillary</t>
  </si>
  <si>
    <t>ADD Prov</t>
  </si>
  <si>
    <t>Product</t>
  </si>
  <si>
    <t>EMR/RCM</t>
  </si>
  <si>
    <t>Mo 25</t>
  </si>
  <si>
    <t>Mo 26</t>
  </si>
  <si>
    <t>Mo 27</t>
  </si>
  <si>
    <t>Mo 28</t>
  </si>
  <si>
    <t>Mo 29</t>
  </si>
  <si>
    <t>Mo 30</t>
  </si>
  <si>
    <t>Mo 31</t>
  </si>
  <si>
    <t>Mo 32</t>
  </si>
  <si>
    <t>Mo 33</t>
  </si>
  <si>
    <t>Mo 34</t>
  </si>
  <si>
    <t>Mo 35</t>
  </si>
  <si>
    <t>Mo 36</t>
  </si>
  <si>
    <t>Assumes maturity is 20 days a month x 11 patients a day</t>
  </si>
  <si>
    <t>Assumes adding 15 ancillary visits per month to a maximum of 180</t>
  </si>
  <si>
    <t>Mature providers average 200 ancillary visits</t>
  </si>
  <si>
    <t>Mature providers average $30,000 in supplement revenue</t>
  </si>
  <si>
    <t>After year two, 20% of Net Provider Revenue is paid to provider as Bonus Compensation</t>
  </si>
  <si>
    <t>Net Ttl Rev</t>
  </si>
  <si>
    <t>Net Total Revenue is Revenue attributed to provider less attributable expenses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</si>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</sst>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0" fontId="0" fillId="0" borderId="0" xfId="0" applyBorder="1"/>
    <xf numFmtId="9" fontId="0" fillId="0" borderId="0" xfId="2" applyFont="1"/>
    <xf numFmtId="0" fontId="0" fillId="2" borderId="2" xfId="0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3" xfId="0" applyNumberFormat="1" applyBorder="1"/>
    <xf numFmtId="0" fontId="0" fillId="0" borderId="3" xfId="0" applyBorder="1"/>
    <xf numFmtId="164" fontId="0" fillId="2" borderId="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164" fontId="0" fillId="0" borderId="1" xfId="1" applyNumberFormat="1" applyFont="1" applyBorder="1"/>
    <xf numFmtId="164" fontId="0" fillId="0" borderId="1" xfId="0" applyNumberFormat="1" applyBorder="1"/>
    <xf numFmtId="44" fontId="0" fillId="0" borderId="1" xfId="1" applyFont="1" applyBorder="1"/>
    <xf numFmtId="164" fontId="0" fillId="2" borderId="1" xfId="0" applyNumberFormat="1" applyFill="1" applyBorder="1"/>
    <xf numFmtId="0" fontId="0" fillId="2" borderId="5" xfId="0" applyFill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4" fontId="0" fillId="0" borderId="6" xfId="0" applyNumberFormat="1" applyBorder="1"/>
    <xf numFmtId="0" fontId="0" fillId="0" borderId="6" xfId="0" applyBorder="1"/>
    <xf numFmtId="164" fontId="0" fillId="2" borderId="7" xfId="0" applyNumberFormat="1" applyFill="1" applyBorder="1"/>
    <xf numFmtId="164" fontId="0" fillId="0" borderId="1" xfId="1" applyNumberFormat="1" applyFont="1" applyFill="1" applyBorder="1"/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O33"/>
  <sheetViews>
    <sheetView tabSelected="1" zoomScaleNormal="100" workbookViewId="0">
      <pane xSplit="2" topLeftCell="U1" activePane="topRight" state="frozen"/>
      <selection pane="topRight" activeCell="Z29" sqref="Z29"/>
    </sheetView>
  </sheetViews>
  <sheetFormatPr defaultRowHeight="14.4" x14ac:dyDescent="0.3"/>
  <cols>
    <col min="1" max="1" width="4.109375" customWidth="1"/>
    <col min="2" max="2" width="12.5546875" customWidth="1"/>
    <col min="3" max="3" width="10.33203125" customWidth="1"/>
    <col min="4" max="4" width="10.6640625" customWidth="1"/>
    <col min="5" max="14" width="9" customWidth="1"/>
    <col min="15" max="15" width="12.5546875" customWidth="1"/>
    <col min="16" max="16" width="10.5546875" customWidth="1"/>
    <col min="17" max="27" width="9.109375" customWidth="1"/>
    <col min="28" max="28" width="11" customWidth="1"/>
    <col min="29" max="29" width="10.5546875" customWidth="1"/>
    <col min="30" max="40" width="9.109375" customWidth="1"/>
    <col min="41" max="41" width="11" customWidth="1"/>
  </cols>
  <sheetData>
    <row r="2" spans="2:41" ht="15" thickBot="1" x14ac:dyDescent="0.35">
      <c r="C2" s="1"/>
      <c r="D2" s="1"/>
      <c r="E2" s="1"/>
      <c r="F2" s="1"/>
      <c r="G2" s="1"/>
      <c r="H2" s="1"/>
      <c r="I2" s="1"/>
      <c r="J2" s="1"/>
      <c r="K2" s="1"/>
      <c r="AD2" s="2"/>
    </row>
    <row r="3" spans="2:41" x14ac:dyDescent="0.3">
      <c r="B3" s="9" t="s">
        <v>48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7" t="s">
        <v>29</v>
      </c>
      <c r="P3" s="10" t="s">
        <v>23</v>
      </c>
      <c r="Q3" s="10" t="s">
        <v>24</v>
      </c>
      <c r="R3" s="10" t="s">
        <v>25</v>
      </c>
      <c r="S3" s="10" t="s">
        <v>26</v>
      </c>
      <c r="T3" s="10" t="s">
        <v>27</v>
      </c>
      <c r="U3" s="10" t="s">
        <v>28</v>
      </c>
      <c r="V3" s="10" t="s">
        <v>42</v>
      </c>
      <c r="W3" s="10" t="s">
        <v>41</v>
      </c>
      <c r="X3" s="10" t="s">
        <v>40</v>
      </c>
      <c r="Y3" s="10" t="s">
        <v>39</v>
      </c>
      <c r="Z3" s="10" t="s">
        <v>38</v>
      </c>
      <c r="AA3" s="10" t="s">
        <v>37</v>
      </c>
      <c r="AB3" s="17" t="s">
        <v>30</v>
      </c>
      <c r="AC3" s="10" t="s">
        <v>51</v>
      </c>
      <c r="AD3" s="10" t="s">
        <v>52</v>
      </c>
      <c r="AE3" s="10" t="s">
        <v>53</v>
      </c>
      <c r="AF3" s="10" t="s">
        <v>54</v>
      </c>
      <c r="AG3" s="10" t="s">
        <v>55</v>
      </c>
      <c r="AH3" s="10" t="s">
        <v>56</v>
      </c>
      <c r="AI3" s="10" t="s">
        <v>57</v>
      </c>
      <c r="AJ3" s="10" t="s">
        <v>58</v>
      </c>
      <c r="AK3" s="10" t="s">
        <v>59</v>
      </c>
      <c r="AL3" s="10" t="s">
        <v>60</v>
      </c>
      <c r="AM3" s="10" t="s">
        <v>61</v>
      </c>
      <c r="AN3" s="10" t="s">
        <v>62</v>
      </c>
      <c r="AO3" s="4" t="s">
        <v>36</v>
      </c>
    </row>
    <row r="4" spans="2:41" x14ac:dyDescent="0.3">
      <c r="B4" s="11" t="s">
        <v>0</v>
      </c>
      <c r="C4" s="12">
        <f>5*20</f>
        <v>100</v>
      </c>
      <c r="D4" s="12">
        <f>6*20</f>
        <v>120</v>
      </c>
      <c r="E4" s="12">
        <f>7*20</f>
        <v>140</v>
      </c>
      <c r="F4" s="12">
        <f>8*20</f>
        <v>160</v>
      </c>
      <c r="G4" s="12">
        <f>9*20</f>
        <v>180</v>
      </c>
      <c r="H4" s="12">
        <f>10*20</f>
        <v>200</v>
      </c>
      <c r="I4" s="12">
        <f t="shared" ref="I4:N4" si="0">11*20</f>
        <v>220</v>
      </c>
      <c r="J4" s="12">
        <f t="shared" si="0"/>
        <v>220</v>
      </c>
      <c r="K4" s="12">
        <f t="shared" si="0"/>
        <v>220</v>
      </c>
      <c r="L4" s="12">
        <f t="shared" si="0"/>
        <v>220</v>
      </c>
      <c r="M4" s="12">
        <f t="shared" si="0"/>
        <v>220</v>
      </c>
      <c r="N4" s="12">
        <f t="shared" si="0"/>
        <v>220</v>
      </c>
      <c r="O4" s="18">
        <f>SUM(C4:N4)</f>
        <v>2220</v>
      </c>
      <c r="P4" s="12">
        <f>11*20</f>
        <v>220</v>
      </c>
      <c r="Q4" s="12">
        <f t="shared" ref="Q4:S4" si="1">11*20</f>
        <v>220</v>
      </c>
      <c r="R4" s="12">
        <f t="shared" si="1"/>
        <v>220</v>
      </c>
      <c r="S4" s="12">
        <f t="shared" si="1"/>
        <v>220</v>
      </c>
      <c r="T4" s="12">
        <f t="shared" ref="T4:AA4" si="2">11*20</f>
        <v>220</v>
      </c>
      <c r="U4" s="12">
        <f t="shared" si="2"/>
        <v>220</v>
      </c>
      <c r="V4" s="12">
        <f t="shared" si="2"/>
        <v>220</v>
      </c>
      <c r="W4" s="12">
        <f t="shared" si="2"/>
        <v>220</v>
      </c>
      <c r="X4" s="12">
        <f t="shared" si="2"/>
        <v>220</v>
      </c>
      <c r="Y4" s="12">
        <f t="shared" si="2"/>
        <v>220</v>
      </c>
      <c r="Z4" s="12">
        <f t="shared" si="2"/>
        <v>220</v>
      </c>
      <c r="AA4" s="12">
        <f t="shared" si="2"/>
        <v>220</v>
      </c>
      <c r="AB4" s="18">
        <f>SUM(P4:AA4)</f>
        <v>2640</v>
      </c>
      <c r="AC4" s="12">
        <f t="shared" ref="AC4:AN4" si="3">11*20</f>
        <v>220</v>
      </c>
      <c r="AD4" s="12">
        <f t="shared" si="3"/>
        <v>220</v>
      </c>
      <c r="AE4" s="12">
        <f t="shared" si="3"/>
        <v>220</v>
      </c>
      <c r="AF4" s="12">
        <f t="shared" si="3"/>
        <v>220</v>
      </c>
      <c r="AG4" s="12">
        <f t="shared" si="3"/>
        <v>220</v>
      </c>
      <c r="AH4" s="12">
        <f t="shared" si="3"/>
        <v>220</v>
      </c>
      <c r="AI4" s="12">
        <f t="shared" si="3"/>
        <v>220</v>
      </c>
      <c r="AJ4" s="12">
        <f t="shared" si="3"/>
        <v>220</v>
      </c>
      <c r="AK4" s="12">
        <f t="shared" si="3"/>
        <v>220</v>
      </c>
      <c r="AL4" s="12">
        <f t="shared" si="3"/>
        <v>220</v>
      </c>
      <c r="AM4" s="12">
        <f t="shared" si="3"/>
        <v>220</v>
      </c>
      <c r="AN4" s="12">
        <f t="shared" si="3"/>
        <v>220</v>
      </c>
      <c r="AO4" s="5">
        <f>SUM(AC4:AN4)</f>
        <v>2640</v>
      </c>
    </row>
    <row r="5" spans="2:41" x14ac:dyDescent="0.3">
      <c r="B5" s="11" t="s">
        <v>47</v>
      </c>
      <c r="C5" s="11">
        <v>15</v>
      </c>
      <c r="D5" s="11">
        <v>30</v>
      </c>
      <c r="E5" s="11">
        <v>45</v>
      </c>
      <c r="F5" s="11">
        <v>60</v>
      </c>
      <c r="G5" s="11">
        <v>75</v>
      </c>
      <c r="H5" s="11">
        <v>90</v>
      </c>
      <c r="I5" s="11">
        <v>105</v>
      </c>
      <c r="J5" s="11">
        <v>120</v>
      </c>
      <c r="K5" s="11">
        <v>135</v>
      </c>
      <c r="L5" s="11">
        <v>150</v>
      </c>
      <c r="M5" s="11">
        <v>165</v>
      </c>
      <c r="N5" s="11">
        <v>180</v>
      </c>
      <c r="O5" s="18">
        <f>SUM(C5:N5)</f>
        <v>1170</v>
      </c>
      <c r="P5" s="11">
        <v>180</v>
      </c>
      <c r="Q5" s="11">
        <v>180</v>
      </c>
      <c r="R5" s="11">
        <v>180</v>
      </c>
      <c r="S5" s="11">
        <v>180</v>
      </c>
      <c r="T5" s="11">
        <v>180</v>
      </c>
      <c r="U5" s="11">
        <v>180</v>
      </c>
      <c r="V5" s="11">
        <v>180</v>
      </c>
      <c r="W5" s="11">
        <v>180</v>
      </c>
      <c r="X5" s="11">
        <v>180</v>
      </c>
      <c r="Y5" s="11">
        <v>180</v>
      </c>
      <c r="Z5" s="11">
        <v>180</v>
      </c>
      <c r="AA5" s="11">
        <v>180</v>
      </c>
      <c r="AB5" s="18">
        <f>SUM(P5:AA5)</f>
        <v>2160</v>
      </c>
      <c r="AC5" s="11">
        <v>180</v>
      </c>
      <c r="AD5" s="11">
        <v>180</v>
      </c>
      <c r="AE5" s="11">
        <v>180</v>
      </c>
      <c r="AF5" s="11">
        <v>180</v>
      </c>
      <c r="AG5" s="11">
        <v>180</v>
      </c>
      <c r="AH5" s="11">
        <v>180</v>
      </c>
      <c r="AI5" s="11">
        <v>180</v>
      </c>
      <c r="AJ5" s="11">
        <v>180</v>
      </c>
      <c r="AK5" s="11">
        <v>180</v>
      </c>
      <c r="AL5" s="11">
        <v>180</v>
      </c>
      <c r="AM5" s="11">
        <v>180</v>
      </c>
      <c r="AN5" s="11">
        <v>180</v>
      </c>
      <c r="AO5" s="5">
        <f>SUM(AC5:AN5)</f>
        <v>2160</v>
      </c>
    </row>
    <row r="6" spans="2:41" x14ac:dyDescent="0.3">
      <c r="B6" s="11" t="s">
        <v>49</v>
      </c>
      <c r="C6" s="13">
        <v>4000</v>
      </c>
      <c r="D6" s="13">
        <f t="shared" ref="D6:M6" si="4">C6*1.15</f>
        <v>4600</v>
      </c>
      <c r="E6" s="13">
        <f t="shared" si="4"/>
        <v>5290</v>
      </c>
      <c r="F6" s="13">
        <f t="shared" si="4"/>
        <v>6083.4999999999991</v>
      </c>
      <c r="G6" s="13">
        <f t="shared" si="4"/>
        <v>6996.0249999999987</v>
      </c>
      <c r="H6" s="13">
        <f t="shared" si="4"/>
        <v>8045.4287499999982</v>
      </c>
      <c r="I6" s="13">
        <f t="shared" si="4"/>
        <v>9252.2430624999979</v>
      </c>
      <c r="J6" s="13">
        <f t="shared" si="4"/>
        <v>10640.079521874997</v>
      </c>
      <c r="K6" s="13">
        <f t="shared" si="4"/>
        <v>12236.091450156246</v>
      </c>
      <c r="L6" s="13">
        <f t="shared" si="4"/>
        <v>14071.505167679681</v>
      </c>
      <c r="M6" s="13">
        <f t="shared" si="4"/>
        <v>16182.230942831631</v>
      </c>
      <c r="N6" s="13">
        <f>M6*1.15</f>
        <v>18609.565584256376</v>
      </c>
      <c r="O6" s="19">
        <f>SUM(C6:N6)</f>
        <v>116006.66947929893</v>
      </c>
      <c r="P6" s="13">
        <v>20000</v>
      </c>
      <c r="Q6" s="13">
        <v>20000</v>
      </c>
      <c r="R6" s="13">
        <v>20000</v>
      </c>
      <c r="S6" s="13">
        <v>20000</v>
      </c>
      <c r="T6" s="13">
        <v>20000</v>
      </c>
      <c r="U6" s="13">
        <v>20000</v>
      </c>
      <c r="V6" s="13">
        <v>20000</v>
      </c>
      <c r="W6" s="13">
        <v>20000</v>
      </c>
      <c r="X6" s="13">
        <v>20000</v>
      </c>
      <c r="Y6" s="13">
        <v>20000</v>
      </c>
      <c r="Z6" s="13">
        <v>20000</v>
      </c>
      <c r="AA6" s="13">
        <v>20000</v>
      </c>
      <c r="AB6" s="19">
        <f>SUM(P6:AA6)</f>
        <v>240000</v>
      </c>
      <c r="AC6" s="13">
        <v>20000</v>
      </c>
      <c r="AD6" s="13">
        <v>20000</v>
      </c>
      <c r="AE6" s="13">
        <v>20000</v>
      </c>
      <c r="AF6" s="13">
        <v>20000</v>
      </c>
      <c r="AG6" s="13">
        <v>20000</v>
      </c>
      <c r="AH6" s="13">
        <v>20000</v>
      </c>
      <c r="AI6" s="13">
        <v>20000</v>
      </c>
      <c r="AJ6" s="13">
        <v>20000</v>
      </c>
      <c r="AK6" s="13">
        <v>20000</v>
      </c>
      <c r="AL6" s="13">
        <v>20000</v>
      </c>
      <c r="AM6" s="13">
        <v>20000</v>
      </c>
      <c r="AN6" s="13">
        <v>20000</v>
      </c>
      <c r="AO6" s="6">
        <f>SUM(AC6:AN6)</f>
        <v>240000</v>
      </c>
    </row>
    <row r="7" spans="2:41" x14ac:dyDescent="0.3">
      <c r="B7" s="11" t="s">
        <v>13</v>
      </c>
      <c r="C7" s="13">
        <f>(C4*78)+(C5*75)+(C6)</f>
        <v>12925</v>
      </c>
      <c r="D7" s="13">
        <f t="shared" ref="D7:N7" si="5">(D4*78)+(D5*75)+(D6)</f>
        <v>16210</v>
      </c>
      <c r="E7" s="13">
        <f t="shared" si="5"/>
        <v>19585</v>
      </c>
      <c r="F7" s="13">
        <f t="shared" si="5"/>
        <v>23063.5</v>
      </c>
      <c r="G7" s="13">
        <f t="shared" si="5"/>
        <v>26661.024999999998</v>
      </c>
      <c r="H7" s="13">
        <f t="shared" si="5"/>
        <v>30395.428749999999</v>
      </c>
      <c r="I7" s="13">
        <f>(I4*78)+(I5*75)+(I6)</f>
        <v>34287.243062499998</v>
      </c>
      <c r="J7" s="13">
        <f t="shared" si="5"/>
        <v>36800.079521874999</v>
      </c>
      <c r="K7" s="13">
        <f t="shared" si="5"/>
        <v>39521.091450156244</v>
      </c>
      <c r="L7" s="13">
        <f t="shared" si="5"/>
        <v>42481.505167679679</v>
      </c>
      <c r="M7" s="13">
        <f t="shared" si="5"/>
        <v>45717.230942831629</v>
      </c>
      <c r="N7" s="13">
        <f t="shared" si="5"/>
        <v>49269.565584256372</v>
      </c>
      <c r="O7" s="19">
        <f>SUM(C7:N7)</f>
        <v>376916.66947929887</v>
      </c>
      <c r="P7" s="13">
        <f>(P4*78)+(P5*75)+(P6)</f>
        <v>50660</v>
      </c>
      <c r="Q7" s="13">
        <f t="shared" ref="Q7:AA7" si="6">(Q4*78)+(Q5*75)+(Q6)</f>
        <v>50660</v>
      </c>
      <c r="R7" s="22">
        <f t="shared" si="6"/>
        <v>50660</v>
      </c>
      <c r="S7" s="13">
        <f t="shared" si="6"/>
        <v>50660</v>
      </c>
      <c r="T7" s="13">
        <f t="shared" si="6"/>
        <v>50660</v>
      </c>
      <c r="U7" s="13">
        <f t="shared" si="6"/>
        <v>50660</v>
      </c>
      <c r="V7" s="13">
        <f t="shared" si="6"/>
        <v>50660</v>
      </c>
      <c r="W7" s="13">
        <f t="shared" si="6"/>
        <v>50660</v>
      </c>
      <c r="X7" s="13">
        <f t="shared" si="6"/>
        <v>50660</v>
      </c>
      <c r="Y7" s="13">
        <f t="shared" si="6"/>
        <v>50660</v>
      </c>
      <c r="Z7" s="13">
        <f t="shared" si="6"/>
        <v>50660</v>
      </c>
      <c r="AA7" s="13">
        <f t="shared" si="6"/>
        <v>50660</v>
      </c>
      <c r="AB7" s="19">
        <f>SUM(P7:AA7)</f>
        <v>607920</v>
      </c>
      <c r="AC7" s="13">
        <f t="shared" ref="AC7:AN7" si="7">(AC4*78)+(AC5*75)+(AC6)</f>
        <v>50660</v>
      </c>
      <c r="AD7" s="13">
        <f t="shared" si="7"/>
        <v>50660</v>
      </c>
      <c r="AE7" s="13">
        <f t="shared" si="7"/>
        <v>50660</v>
      </c>
      <c r="AF7" s="13">
        <f t="shared" si="7"/>
        <v>50660</v>
      </c>
      <c r="AG7" s="13">
        <f t="shared" si="7"/>
        <v>50660</v>
      </c>
      <c r="AH7" s="13">
        <f t="shared" si="7"/>
        <v>50660</v>
      </c>
      <c r="AI7" s="13">
        <f t="shared" si="7"/>
        <v>50660</v>
      </c>
      <c r="AJ7" s="13">
        <f t="shared" si="7"/>
        <v>50660</v>
      </c>
      <c r="AK7" s="13">
        <f t="shared" si="7"/>
        <v>50660</v>
      </c>
      <c r="AL7" s="13">
        <f t="shared" si="7"/>
        <v>50660</v>
      </c>
      <c r="AM7" s="13">
        <f t="shared" si="7"/>
        <v>50660</v>
      </c>
      <c r="AN7" s="13">
        <f t="shared" si="7"/>
        <v>50660</v>
      </c>
      <c r="AO7" s="6">
        <f>SUM(AC7:AN7)</f>
        <v>607920</v>
      </c>
    </row>
    <row r="8" spans="2:41" x14ac:dyDescent="0.3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2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20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7"/>
    </row>
    <row r="9" spans="2:41" x14ac:dyDescent="0.3">
      <c r="B9" s="11" t="s">
        <v>14</v>
      </c>
      <c r="C9" s="14">
        <v>12000</v>
      </c>
      <c r="D9" s="14">
        <v>12000</v>
      </c>
      <c r="E9" s="14">
        <v>12000</v>
      </c>
      <c r="F9" s="14">
        <v>12000</v>
      </c>
      <c r="G9" s="14">
        <v>12000</v>
      </c>
      <c r="H9" s="14">
        <v>12000</v>
      </c>
      <c r="I9" s="14">
        <f>I7*0.5</f>
        <v>17143.621531249999</v>
      </c>
      <c r="J9" s="14">
        <f>J7*0.5</f>
        <v>18400.0397609375</v>
      </c>
      <c r="K9" s="14">
        <f>K7*0.5</f>
        <v>19760.545725078122</v>
      </c>
      <c r="L9" s="14">
        <v>20000</v>
      </c>
      <c r="M9" s="14">
        <v>20000</v>
      </c>
      <c r="N9" s="14">
        <v>20000</v>
      </c>
      <c r="O9" s="19">
        <f t="shared" ref="O9:O17" si="8">SUM(C9:N9)</f>
        <v>187304.20701726561</v>
      </c>
      <c r="P9" s="14">
        <v>20000</v>
      </c>
      <c r="Q9" s="14">
        <v>20000</v>
      </c>
      <c r="R9" s="14">
        <v>20000</v>
      </c>
      <c r="S9" s="14">
        <v>20000</v>
      </c>
      <c r="T9" s="14">
        <v>20000</v>
      </c>
      <c r="U9" s="14">
        <v>20000</v>
      </c>
      <c r="V9" s="14">
        <v>20000</v>
      </c>
      <c r="W9" s="14">
        <v>20000</v>
      </c>
      <c r="X9" s="14">
        <v>20000</v>
      </c>
      <c r="Y9" s="14">
        <v>20000</v>
      </c>
      <c r="Z9" s="14">
        <v>20000</v>
      </c>
      <c r="AA9" s="14">
        <v>20000</v>
      </c>
      <c r="AB9" s="19">
        <f t="shared" ref="AB9:AB17" si="9">SUM(P9:AA9)</f>
        <v>240000</v>
      </c>
      <c r="AC9" s="14">
        <v>18000</v>
      </c>
      <c r="AD9" s="14">
        <v>18000</v>
      </c>
      <c r="AE9" s="14">
        <v>18000</v>
      </c>
      <c r="AF9" s="14">
        <v>18000</v>
      </c>
      <c r="AG9" s="14">
        <v>18000</v>
      </c>
      <c r="AH9" s="14">
        <v>18000</v>
      </c>
      <c r="AI9" s="14">
        <v>18000</v>
      </c>
      <c r="AJ9" s="14">
        <v>18000</v>
      </c>
      <c r="AK9" s="14">
        <v>18000</v>
      </c>
      <c r="AL9" s="14">
        <v>18000</v>
      </c>
      <c r="AM9" s="14">
        <v>18000</v>
      </c>
      <c r="AN9" s="14">
        <v>18000</v>
      </c>
      <c r="AO9" s="6">
        <f t="shared" ref="AO9:AO17" si="10">SUM(AC9:AN9)</f>
        <v>216000</v>
      </c>
    </row>
    <row r="10" spans="2:41" x14ac:dyDescent="0.3">
      <c r="B10" s="11" t="s">
        <v>21</v>
      </c>
      <c r="C10" s="14">
        <f t="shared" ref="C10:N10" si="11">C6*0.5</f>
        <v>2000</v>
      </c>
      <c r="D10" s="14">
        <f t="shared" si="11"/>
        <v>2300</v>
      </c>
      <c r="E10" s="14">
        <f t="shared" si="11"/>
        <v>2645</v>
      </c>
      <c r="F10" s="14">
        <f t="shared" si="11"/>
        <v>3041.7499999999995</v>
      </c>
      <c r="G10" s="14">
        <f t="shared" si="11"/>
        <v>3498.0124999999994</v>
      </c>
      <c r="H10" s="14">
        <f t="shared" si="11"/>
        <v>4022.7143749999991</v>
      </c>
      <c r="I10" s="14">
        <f t="shared" si="11"/>
        <v>4626.121531249999</v>
      </c>
      <c r="J10" s="14">
        <f t="shared" si="11"/>
        <v>5320.0397609374986</v>
      </c>
      <c r="K10" s="14">
        <f t="shared" si="11"/>
        <v>6118.0457250781228</v>
      </c>
      <c r="L10" s="14">
        <f t="shared" si="11"/>
        <v>7035.7525838398406</v>
      </c>
      <c r="M10" s="14">
        <f t="shared" si="11"/>
        <v>8091.1154714158156</v>
      </c>
      <c r="N10" s="14">
        <f t="shared" si="11"/>
        <v>9304.7827921281878</v>
      </c>
      <c r="O10" s="19">
        <f t="shared" si="8"/>
        <v>58003.334739649465</v>
      </c>
      <c r="P10" s="14">
        <f t="shared" ref="P10:AA10" si="12">P6*0.5</f>
        <v>10000</v>
      </c>
      <c r="Q10" s="14">
        <f t="shared" si="12"/>
        <v>10000</v>
      </c>
      <c r="R10" s="14">
        <f t="shared" si="12"/>
        <v>10000</v>
      </c>
      <c r="S10" s="14">
        <f t="shared" si="12"/>
        <v>10000</v>
      </c>
      <c r="T10" s="14">
        <f t="shared" si="12"/>
        <v>10000</v>
      </c>
      <c r="U10" s="14">
        <f t="shared" si="12"/>
        <v>10000</v>
      </c>
      <c r="V10" s="14">
        <f t="shared" si="12"/>
        <v>10000</v>
      </c>
      <c r="W10" s="14">
        <f t="shared" si="12"/>
        <v>10000</v>
      </c>
      <c r="X10" s="14">
        <f t="shared" si="12"/>
        <v>10000</v>
      </c>
      <c r="Y10" s="14">
        <f t="shared" si="12"/>
        <v>10000</v>
      </c>
      <c r="Z10" s="14">
        <f t="shared" si="12"/>
        <v>10000</v>
      </c>
      <c r="AA10" s="14">
        <f t="shared" si="12"/>
        <v>10000</v>
      </c>
      <c r="AB10" s="19">
        <f t="shared" si="9"/>
        <v>120000</v>
      </c>
      <c r="AC10" s="14">
        <f t="shared" ref="AC10:AN10" si="13">AC6*0.5</f>
        <v>10000</v>
      </c>
      <c r="AD10" s="14">
        <f t="shared" si="13"/>
        <v>10000</v>
      </c>
      <c r="AE10" s="14">
        <f t="shared" si="13"/>
        <v>10000</v>
      </c>
      <c r="AF10" s="14">
        <f t="shared" si="13"/>
        <v>10000</v>
      </c>
      <c r="AG10" s="14">
        <f t="shared" si="13"/>
        <v>10000</v>
      </c>
      <c r="AH10" s="14">
        <f t="shared" si="13"/>
        <v>10000</v>
      </c>
      <c r="AI10" s="14">
        <f t="shared" si="13"/>
        <v>10000</v>
      </c>
      <c r="AJ10" s="14">
        <f t="shared" si="13"/>
        <v>10000</v>
      </c>
      <c r="AK10" s="14">
        <f t="shared" si="13"/>
        <v>10000</v>
      </c>
      <c r="AL10" s="14">
        <f t="shared" si="13"/>
        <v>10000</v>
      </c>
      <c r="AM10" s="14">
        <f t="shared" si="13"/>
        <v>10000</v>
      </c>
      <c r="AN10" s="14">
        <f t="shared" si="13"/>
        <v>10000</v>
      </c>
      <c r="AO10" s="6">
        <f t="shared" si="10"/>
        <v>120000</v>
      </c>
    </row>
    <row r="11" spans="2:41" x14ac:dyDescent="0.3">
      <c r="B11" s="11" t="s">
        <v>50</v>
      </c>
      <c r="C11" s="13">
        <f t="shared" ref="C11:N11" si="14">(C4*78)*0.04</f>
        <v>312</v>
      </c>
      <c r="D11" s="13">
        <f t="shared" si="14"/>
        <v>374.40000000000003</v>
      </c>
      <c r="E11" s="13">
        <f t="shared" si="14"/>
        <v>436.8</v>
      </c>
      <c r="F11" s="13">
        <f t="shared" si="14"/>
        <v>499.2</v>
      </c>
      <c r="G11" s="13">
        <f t="shared" si="14"/>
        <v>561.6</v>
      </c>
      <c r="H11" s="13">
        <f t="shared" si="14"/>
        <v>624</v>
      </c>
      <c r="I11" s="13">
        <f>(I4*78)*0.04</f>
        <v>686.4</v>
      </c>
      <c r="J11" s="13">
        <f t="shared" si="14"/>
        <v>686.4</v>
      </c>
      <c r="K11" s="13">
        <f t="shared" si="14"/>
        <v>686.4</v>
      </c>
      <c r="L11" s="13">
        <f t="shared" si="14"/>
        <v>686.4</v>
      </c>
      <c r="M11" s="13">
        <f t="shared" si="14"/>
        <v>686.4</v>
      </c>
      <c r="N11" s="13">
        <f t="shared" si="14"/>
        <v>686.4</v>
      </c>
      <c r="O11" s="19">
        <f t="shared" si="8"/>
        <v>6926.3999999999987</v>
      </c>
      <c r="P11" s="13">
        <f t="shared" ref="P11:AA11" si="15">(P4*78)*0.04</f>
        <v>686.4</v>
      </c>
      <c r="Q11" s="13">
        <f t="shared" si="15"/>
        <v>686.4</v>
      </c>
      <c r="R11" s="13">
        <f t="shared" si="15"/>
        <v>686.4</v>
      </c>
      <c r="S11" s="13">
        <f t="shared" si="15"/>
        <v>686.4</v>
      </c>
      <c r="T11" s="13">
        <f t="shared" si="15"/>
        <v>686.4</v>
      </c>
      <c r="U11" s="13">
        <f t="shared" si="15"/>
        <v>686.4</v>
      </c>
      <c r="V11" s="13">
        <f t="shared" si="15"/>
        <v>686.4</v>
      </c>
      <c r="W11" s="13">
        <f t="shared" si="15"/>
        <v>686.4</v>
      </c>
      <c r="X11" s="13">
        <f t="shared" si="15"/>
        <v>686.4</v>
      </c>
      <c r="Y11" s="13">
        <f t="shared" si="15"/>
        <v>686.4</v>
      </c>
      <c r="Z11" s="13">
        <f t="shared" si="15"/>
        <v>686.4</v>
      </c>
      <c r="AA11" s="13">
        <f t="shared" si="15"/>
        <v>686.4</v>
      </c>
      <c r="AB11" s="19">
        <f t="shared" si="9"/>
        <v>8236.7999999999975</v>
      </c>
      <c r="AC11" s="13">
        <f t="shared" ref="AC11:AN11" si="16">(AC4*78)*0.04</f>
        <v>686.4</v>
      </c>
      <c r="AD11" s="13">
        <f t="shared" si="16"/>
        <v>686.4</v>
      </c>
      <c r="AE11" s="13">
        <f t="shared" si="16"/>
        <v>686.4</v>
      </c>
      <c r="AF11" s="13">
        <f t="shared" si="16"/>
        <v>686.4</v>
      </c>
      <c r="AG11" s="13">
        <f t="shared" si="16"/>
        <v>686.4</v>
      </c>
      <c r="AH11" s="13">
        <f t="shared" si="16"/>
        <v>686.4</v>
      </c>
      <c r="AI11" s="13">
        <f t="shared" si="16"/>
        <v>686.4</v>
      </c>
      <c r="AJ11" s="13">
        <f t="shared" si="16"/>
        <v>686.4</v>
      </c>
      <c r="AK11" s="13">
        <f t="shared" si="16"/>
        <v>686.4</v>
      </c>
      <c r="AL11" s="13">
        <f t="shared" si="16"/>
        <v>686.4</v>
      </c>
      <c r="AM11" s="13">
        <f t="shared" si="16"/>
        <v>686.4</v>
      </c>
      <c r="AN11" s="13">
        <f t="shared" si="16"/>
        <v>686.4</v>
      </c>
      <c r="AO11" s="6">
        <f t="shared" si="10"/>
        <v>8236.7999999999975</v>
      </c>
    </row>
    <row r="12" spans="2:41" x14ac:dyDescent="0.3">
      <c r="B12" s="11" t="s">
        <v>16</v>
      </c>
      <c r="C12" s="13">
        <v>3000</v>
      </c>
      <c r="D12" s="13">
        <v>3000</v>
      </c>
      <c r="E12" s="13">
        <v>3000</v>
      </c>
      <c r="F12" s="13">
        <v>3000</v>
      </c>
      <c r="G12" s="13">
        <v>3000</v>
      </c>
      <c r="H12" s="13">
        <v>3000</v>
      </c>
      <c r="I12" s="13">
        <v>3000</v>
      </c>
      <c r="J12" s="13">
        <v>3000</v>
      </c>
      <c r="K12" s="13">
        <v>3000</v>
      </c>
      <c r="L12" s="13">
        <v>3000</v>
      </c>
      <c r="M12" s="13">
        <v>3000</v>
      </c>
      <c r="N12" s="13">
        <v>3000</v>
      </c>
      <c r="O12" s="19">
        <f t="shared" si="8"/>
        <v>36000</v>
      </c>
      <c r="P12" s="13">
        <v>3000</v>
      </c>
      <c r="Q12" s="13">
        <v>3000</v>
      </c>
      <c r="R12" s="13">
        <v>3000</v>
      </c>
      <c r="S12" s="13">
        <v>3000</v>
      </c>
      <c r="T12" s="13">
        <v>3000</v>
      </c>
      <c r="U12" s="13">
        <v>3000</v>
      </c>
      <c r="V12" s="13">
        <v>3000</v>
      </c>
      <c r="W12" s="13">
        <v>3000</v>
      </c>
      <c r="X12" s="13">
        <v>3000</v>
      </c>
      <c r="Y12" s="13">
        <v>3000</v>
      </c>
      <c r="Z12" s="13">
        <v>3000</v>
      </c>
      <c r="AA12" s="13">
        <v>3000</v>
      </c>
      <c r="AB12" s="19">
        <f t="shared" si="9"/>
        <v>36000</v>
      </c>
      <c r="AC12" s="13">
        <v>3000</v>
      </c>
      <c r="AD12" s="13">
        <v>3000</v>
      </c>
      <c r="AE12" s="13">
        <v>3000</v>
      </c>
      <c r="AF12" s="13">
        <v>3000</v>
      </c>
      <c r="AG12" s="13">
        <v>3000</v>
      </c>
      <c r="AH12" s="13">
        <v>3000</v>
      </c>
      <c r="AI12" s="13">
        <v>3000</v>
      </c>
      <c r="AJ12" s="13">
        <v>3000</v>
      </c>
      <c r="AK12" s="13">
        <v>3000</v>
      </c>
      <c r="AL12" s="13">
        <v>3000</v>
      </c>
      <c r="AM12" s="13">
        <v>3000</v>
      </c>
      <c r="AN12" s="13">
        <v>3000</v>
      </c>
      <c r="AO12" s="6">
        <f t="shared" si="10"/>
        <v>36000</v>
      </c>
    </row>
    <row r="13" spans="2:41" x14ac:dyDescent="0.3">
      <c r="B13" s="11" t="s">
        <v>18</v>
      </c>
      <c r="C13" s="14">
        <f t="shared" ref="C13:N13" si="17">SUM(C9:C12)</f>
        <v>17312</v>
      </c>
      <c r="D13" s="14">
        <f t="shared" si="17"/>
        <v>17674.400000000001</v>
      </c>
      <c r="E13" s="14">
        <f t="shared" si="17"/>
        <v>18081.8</v>
      </c>
      <c r="F13" s="14">
        <f t="shared" si="17"/>
        <v>18540.95</v>
      </c>
      <c r="G13" s="14">
        <f t="shared" si="17"/>
        <v>19059.612499999999</v>
      </c>
      <c r="H13" s="14">
        <f t="shared" si="17"/>
        <v>19646.714375</v>
      </c>
      <c r="I13" s="14">
        <f t="shared" si="17"/>
        <v>25456.143062499999</v>
      </c>
      <c r="J13" s="14">
        <f t="shared" si="17"/>
        <v>27406.479521875001</v>
      </c>
      <c r="K13" s="14">
        <f t="shared" si="17"/>
        <v>29564.991450156245</v>
      </c>
      <c r="L13" s="14">
        <f t="shared" si="17"/>
        <v>30722.152583839841</v>
      </c>
      <c r="M13" s="14">
        <f t="shared" si="17"/>
        <v>31777.515471415816</v>
      </c>
      <c r="N13" s="14">
        <f t="shared" si="17"/>
        <v>32991.182792128187</v>
      </c>
      <c r="O13" s="19">
        <f t="shared" si="8"/>
        <v>288233.94175691507</v>
      </c>
      <c r="P13" s="14">
        <f t="shared" ref="P13:AA13" si="18">SUM(P9:P12)</f>
        <v>33686.400000000001</v>
      </c>
      <c r="Q13" s="14">
        <f t="shared" si="18"/>
        <v>33686.400000000001</v>
      </c>
      <c r="R13" s="14">
        <f t="shared" si="18"/>
        <v>33686.400000000001</v>
      </c>
      <c r="S13" s="14">
        <f t="shared" si="18"/>
        <v>33686.400000000001</v>
      </c>
      <c r="T13" s="14">
        <f t="shared" si="18"/>
        <v>33686.400000000001</v>
      </c>
      <c r="U13" s="14">
        <f t="shared" si="18"/>
        <v>33686.400000000001</v>
      </c>
      <c r="V13" s="14">
        <f t="shared" si="18"/>
        <v>33686.400000000001</v>
      </c>
      <c r="W13" s="14">
        <f t="shared" si="18"/>
        <v>33686.400000000001</v>
      </c>
      <c r="X13" s="14">
        <f t="shared" si="18"/>
        <v>33686.400000000001</v>
      </c>
      <c r="Y13" s="14">
        <f t="shared" si="18"/>
        <v>33686.400000000001</v>
      </c>
      <c r="Z13" s="14">
        <f t="shared" si="18"/>
        <v>33686.400000000001</v>
      </c>
      <c r="AA13" s="14">
        <f t="shared" si="18"/>
        <v>33686.400000000001</v>
      </c>
      <c r="AB13" s="19">
        <f t="shared" si="9"/>
        <v>404236.8000000001</v>
      </c>
      <c r="AC13" s="14">
        <f t="shared" ref="AC13:AN13" si="19">SUM(AC9:AC12)</f>
        <v>31686.400000000001</v>
      </c>
      <c r="AD13" s="14">
        <f t="shared" si="19"/>
        <v>31686.400000000001</v>
      </c>
      <c r="AE13" s="14">
        <f t="shared" si="19"/>
        <v>31686.400000000001</v>
      </c>
      <c r="AF13" s="14">
        <f t="shared" si="19"/>
        <v>31686.400000000001</v>
      </c>
      <c r="AG13" s="14">
        <f t="shared" si="19"/>
        <v>31686.400000000001</v>
      </c>
      <c r="AH13" s="14">
        <f t="shared" si="19"/>
        <v>31686.400000000001</v>
      </c>
      <c r="AI13" s="14">
        <f t="shared" si="19"/>
        <v>31686.400000000001</v>
      </c>
      <c r="AJ13" s="14">
        <f t="shared" si="19"/>
        <v>31686.400000000001</v>
      </c>
      <c r="AK13" s="14">
        <f t="shared" si="19"/>
        <v>31686.400000000001</v>
      </c>
      <c r="AL13" s="14">
        <f t="shared" si="19"/>
        <v>31686.400000000001</v>
      </c>
      <c r="AM13" s="14">
        <f t="shared" si="19"/>
        <v>31686.400000000001</v>
      </c>
      <c r="AN13" s="14">
        <f t="shared" si="19"/>
        <v>31686.400000000001</v>
      </c>
      <c r="AO13" s="6">
        <f t="shared" si="10"/>
        <v>380236.80000000005</v>
      </c>
    </row>
    <row r="14" spans="2:41" x14ac:dyDescent="0.3">
      <c r="B14" s="11" t="s">
        <v>68</v>
      </c>
      <c r="C14" s="13">
        <f t="shared" ref="C14:N14" si="20">C7-C13</f>
        <v>-4387</v>
      </c>
      <c r="D14" s="13">
        <f t="shared" si="20"/>
        <v>-1464.4000000000015</v>
      </c>
      <c r="E14" s="13">
        <f t="shared" si="20"/>
        <v>1503.2000000000007</v>
      </c>
      <c r="F14" s="13">
        <f t="shared" si="20"/>
        <v>4522.5499999999993</v>
      </c>
      <c r="G14" s="13">
        <f t="shared" si="20"/>
        <v>7601.4124999999985</v>
      </c>
      <c r="H14" s="13">
        <f t="shared" si="20"/>
        <v>10748.714375</v>
      </c>
      <c r="I14" s="13">
        <f t="shared" si="20"/>
        <v>8831.0999999999985</v>
      </c>
      <c r="J14" s="13">
        <f t="shared" si="20"/>
        <v>9393.5999999999985</v>
      </c>
      <c r="K14" s="13">
        <f t="shared" si="20"/>
        <v>9956.0999999999985</v>
      </c>
      <c r="L14" s="13">
        <f t="shared" si="20"/>
        <v>11759.352583839838</v>
      </c>
      <c r="M14" s="13">
        <f t="shared" si="20"/>
        <v>13939.715471415813</v>
      </c>
      <c r="N14" s="13">
        <f t="shared" si="20"/>
        <v>16278.382792128185</v>
      </c>
      <c r="O14" s="19">
        <f t="shared" si="8"/>
        <v>88682.727722383832</v>
      </c>
      <c r="P14" s="13">
        <f t="shared" ref="P14:AA14" si="21">P7-P13</f>
        <v>16973.599999999999</v>
      </c>
      <c r="Q14" s="13">
        <f t="shared" si="21"/>
        <v>16973.599999999999</v>
      </c>
      <c r="R14" s="13">
        <f t="shared" si="21"/>
        <v>16973.599999999999</v>
      </c>
      <c r="S14" s="13">
        <f t="shared" si="21"/>
        <v>16973.599999999999</v>
      </c>
      <c r="T14" s="13">
        <f t="shared" si="21"/>
        <v>16973.599999999999</v>
      </c>
      <c r="U14" s="13">
        <f t="shared" si="21"/>
        <v>16973.599999999999</v>
      </c>
      <c r="V14" s="13">
        <f t="shared" si="21"/>
        <v>16973.599999999999</v>
      </c>
      <c r="W14" s="13">
        <f t="shared" si="21"/>
        <v>16973.599999999999</v>
      </c>
      <c r="X14" s="13">
        <f t="shared" si="21"/>
        <v>16973.599999999999</v>
      </c>
      <c r="Y14" s="13">
        <f t="shared" si="21"/>
        <v>16973.599999999999</v>
      </c>
      <c r="Z14" s="13">
        <f t="shared" si="21"/>
        <v>16973.599999999999</v>
      </c>
      <c r="AA14" s="13">
        <f t="shared" si="21"/>
        <v>16973.599999999999</v>
      </c>
      <c r="AB14" s="19">
        <f t="shared" si="9"/>
        <v>203683.20000000004</v>
      </c>
      <c r="AC14" s="13">
        <f t="shared" ref="AC14:AN14" si="22">AC7-AC13</f>
        <v>18973.599999999999</v>
      </c>
      <c r="AD14" s="13">
        <f t="shared" si="22"/>
        <v>18973.599999999999</v>
      </c>
      <c r="AE14" s="13">
        <f t="shared" si="22"/>
        <v>18973.599999999999</v>
      </c>
      <c r="AF14" s="13">
        <f t="shared" si="22"/>
        <v>18973.599999999999</v>
      </c>
      <c r="AG14" s="13">
        <f t="shared" si="22"/>
        <v>18973.599999999999</v>
      </c>
      <c r="AH14" s="13">
        <f t="shared" si="22"/>
        <v>18973.599999999999</v>
      </c>
      <c r="AI14" s="13">
        <f t="shared" si="22"/>
        <v>18973.599999999999</v>
      </c>
      <c r="AJ14" s="13">
        <f t="shared" si="22"/>
        <v>18973.599999999999</v>
      </c>
      <c r="AK14" s="13">
        <f t="shared" si="22"/>
        <v>18973.599999999999</v>
      </c>
      <c r="AL14" s="13">
        <f t="shared" si="22"/>
        <v>18973.599999999999</v>
      </c>
      <c r="AM14" s="13">
        <f t="shared" si="22"/>
        <v>18973.599999999999</v>
      </c>
      <c r="AN14" s="13">
        <f t="shared" si="22"/>
        <v>18973.599999999999</v>
      </c>
      <c r="AO14" s="6">
        <f t="shared" si="10"/>
        <v>227683.20000000004</v>
      </c>
    </row>
    <row r="15" spans="2:41" x14ac:dyDescent="0.3">
      <c r="B15" s="11" t="s">
        <v>19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9">
        <f t="shared" si="8"/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9">
        <f t="shared" si="9"/>
        <v>0</v>
      </c>
      <c r="AC15" s="14">
        <f t="shared" ref="AC15:AN15" si="23">AC14*0.2</f>
        <v>3794.72</v>
      </c>
      <c r="AD15" s="14">
        <f t="shared" si="23"/>
        <v>3794.72</v>
      </c>
      <c r="AE15" s="14">
        <f t="shared" si="23"/>
        <v>3794.72</v>
      </c>
      <c r="AF15" s="14">
        <f t="shared" si="23"/>
        <v>3794.72</v>
      </c>
      <c r="AG15" s="14">
        <f t="shared" si="23"/>
        <v>3794.72</v>
      </c>
      <c r="AH15" s="14">
        <f t="shared" si="23"/>
        <v>3794.72</v>
      </c>
      <c r="AI15" s="14">
        <f t="shared" si="23"/>
        <v>3794.72</v>
      </c>
      <c r="AJ15" s="14">
        <f t="shared" si="23"/>
        <v>3794.72</v>
      </c>
      <c r="AK15" s="14">
        <f t="shared" si="23"/>
        <v>3794.72</v>
      </c>
      <c r="AL15" s="14">
        <f t="shared" si="23"/>
        <v>3794.72</v>
      </c>
      <c r="AM15" s="14">
        <f t="shared" si="23"/>
        <v>3794.72</v>
      </c>
      <c r="AN15" s="14">
        <f t="shared" si="23"/>
        <v>3794.72</v>
      </c>
      <c r="AO15" s="6">
        <f t="shared" si="10"/>
        <v>45536.640000000007</v>
      </c>
    </row>
    <row r="16" spans="2:41" x14ac:dyDescent="0.3">
      <c r="B16" s="11" t="s">
        <v>22</v>
      </c>
      <c r="C16" s="13">
        <f t="shared" ref="C16:N16" si="24">C9+C15</f>
        <v>12000</v>
      </c>
      <c r="D16" s="13">
        <f t="shared" si="24"/>
        <v>12000</v>
      </c>
      <c r="E16" s="13">
        <f t="shared" si="24"/>
        <v>12000</v>
      </c>
      <c r="F16" s="13">
        <f t="shared" si="24"/>
        <v>12000</v>
      </c>
      <c r="G16" s="13">
        <f t="shared" si="24"/>
        <v>12000</v>
      </c>
      <c r="H16" s="13">
        <f t="shared" si="24"/>
        <v>12000</v>
      </c>
      <c r="I16" s="13">
        <f t="shared" si="24"/>
        <v>17143.621531249999</v>
      </c>
      <c r="J16" s="13">
        <f t="shared" si="24"/>
        <v>18400.0397609375</v>
      </c>
      <c r="K16" s="13">
        <f t="shared" si="24"/>
        <v>19760.545725078122</v>
      </c>
      <c r="L16" s="13">
        <f t="shared" si="24"/>
        <v>20000</v>
      </c>
      <c r="M16" s="13">
        <f t="shared" si="24"/>
        <v>20000</v>
      </c>
      <c r="N16" s="13">
        <f t="shared" si="24"/>
        <v>20000</v>
      </c>
      <c r="O16" s="19">
        <f t="shared" si="8"/>
        <v>187304.20701726561</v>
      </c>
      <c r="P16" s="13">
        <f t="shared" ref="P16:AA16" si="25">P9+P15</f>
        <v>20000</v>
      </c>
      <c r="Q16" s="13">
        <f t="shared" si="25"/>
        <v>20000</v>
      </c>
      <c r="R16" s="13">
        <f t="shared" si="25"/>
        <v>20000</v>
      </c>
      <c r="S16" s="13">
        <f t="shared" si="25"/>
        <v>20000</v>
      </c>
      <c r="T16" s="13">
        <f t="shared" si="25"/>
        <v>20000</v>
      </c>
      <c r="U16" s="13">
        <f t="shared" si="25"/>
        <v>20000</v>
      </c>
      <c r="V16" s="13">
        <f t="shared" si="25"/>
        <v>20000</v>
      </c>
      <c r="W16" s="13">
        <f t="shared" si="25"/>
        <v>20000</v>
      </c>
      <c r="X16" s="13">
        <f t="shared" si="25"/>
        <v>20000</v>
      </c>
      <c r="Y16" s="13">
        <f t="shared" si="25"/>
        <v>20000</v>
      </c>
      <c r="Z16" s="13">
        <f t="shared" si="25"/>
        <v>20000</v>
      </c>
      <c r="AA16" s="13">
        <f t="shared" si="25"/>
        <v>20000</v>
      </c>
      <c r="AB16" s="19">
        <f t="shared" si="9"/>
        <v>240000</v>
      </c>
      <c r="AC16" s="13">
        <f t="shared" ref="AC16:AN16" si="26">AC9+AC15</f>
        <v>21794.720000000001</v>
      </c>
      <c r="AD16" s="13">
        <f t="shared" si="26"/>
        <v>21794.720000000001</v>
      </c>
      <c r="AE16" s="13">
        <f t="shared" si="26"/>
        <v>21794.720000000001</v>
      </c>
      <c r="AF16" s="13">
        <f t="shared" si="26"/>
        <v>21794.720000000001</v>
      </c>
      <c r="AG16" s="13">
        <f t="shared" si="26"/>
        <v>21794.720000000001</v>
      </c>
      <c r="AH16" s="13">
        <f t="shared" si="26"/>
        <v>21794.720000000001</v>
      </c>
      <c r="AI16" s="13">
        <f t="shared" si="26"/>
        <v>21794.720000000001</v>
      </c>
      <c r="AJ16" s="13">
        <f t="shared" si="26"/>
        <v>21794.720000000001</v>
      </c>
      <c r="AK16" s="13">
        <f t="shared" si="26"/>
        <v>21794.720000000001</v>
      </c>
      <c r="AL16" s="13">
        <f t="shared" si="26"/>
        <v>21794.720000000001</v>
      </c>
      <c r="AM16" s="13">
        <f t="shared" si="26"/>
        <v>21794.720000000001</v>
      </c>
      <c r="AN16" s="13">
        <f t="shared" si="26"/>
        <v>21794.720000000001</v>
      </c>
      <c r="AO16" s="6">
        <f t="shared" si="10"/>
        <v>261536.64000000001</v>
      </c>
    </row>
    <row r="17" spans="2:41" ht="15" thickBot="1" x14ac:dyDescent="0.35">
      <c r="B17" s="9" t="s">
        <v>17</v>
      </c>
      <c r="C17" s="16">
        <f t="shared" ref="C17:N17" si="27">C7-(C9+C10+C11+C12+C15)</f>
        <v>-4387</v>
      </c>
      <c r="D17" s="16">
        <f t="shared" si="27"/>
        <v>-1464.4000000000015</v>
      </c>
      <c r="E17" s="16">
        <f t="shared" si="27"/>
        <v>1503.2000000000007</v>
      </c>
      <c r="F17" s="16">
        <f t="shared" si="27"/>
        <v>4522.5499999999993</v>
      </c>
      <c r="G17" s="16">
        <f t="shared" si="27"/>
        <v>7601.4124999999985</v>
      </c>
      <c r="H17" s="16">
        <f t="shared" si="27"/>
        <v>10748.714375</v>
      </c>
      <c r="I17" s="16">
        <f t="shared" si="27"/>
        <v>8831.0999999999985</v>
      </c>
      <c r="J17" s="16">
        <f t="shared" si="27"/>
        <v>9393.5999999999985</v>
      </c>
      <c r="K17" s="16">
        <f t="shared" si="27"/>
        <v>9956.0999999999985</v>
      </c>
      <c r="L17" s="16">
        <f t="shared" si="27"/>
        <v>11759.352583839838</v>
      </c>
      <c r="M17" s="16">
        <f t="shared" si="27"/>
        <v>13939.715471415813</v>
      </c>
      <c r="N17" s="16">
        <f t="shared" si="27"/>
        <v>16278.382792128185</v>
      </c>
      <c r="O17" s="21">
        <f t="shared" si="8"/>
        <v>88682.727722383832</v>
      </c>
      <c r="P17" s="16">
        <f t="shared" ref="P17:AA17" si="28">P7-(P9+P10+P11+P12+P15)</f>
        <v>16973.599999999999</v>
      </c>
      <c r="Q17" s="16">
        <f t="shared" si="28"/>
        <v>16973.599999999999</v>
      </c>
      <c r="R17" s="16">
        <f t="shared" si="28"/>
        <v>16973.599999999999</v>
      </c>
      <c r="S17" s="16">
        <f t="shared" si="28"/>
        <v>16973.599999999999</v>
      </c>
      <c r="T17" s="16">
        <f t="shared" si="28"/>
        <v>16973.599999999999</v>
      </c>
      <c r="U17" s="16">
        <f t="shared" si="28"/>
        <v>16973.599999999999</v>
      </c>
      <c r="V17" s="16">
        <f t="shared" si="28"/>
        <v>16973.599999999999</v>
      </c>
      <c r="W17" s="16">
        <f t="shared" si="28"/>
        <v>16973.599999999999</v>
      </c>
      <c r="X17" s="16">
        <f t="shared" si="28"/>
        <v>16973.599999999999</v>
      </c>
      <c r="Y17" s="16">
        <f t="shared" si="28"/>
        <v>16973.599999999999</v>
      </c>
      <c r="Z17" s="16">
        <f t="shared" si="28"/>
        <v>16973.599999999999</v>
      </c>
      <c r="AA17" s="16">
        <f t="shared" si="28"/>
        <v>16973.599999999999</v>
      </c>
      <c r="AB17" s="21">
        <f t="shared" si="9"/>
        <v>203683.20000000004</v>
      </c>
      <c r="AC17" s="16">
        <f t="shared" ref="AC17:AN17" si="29">AC7-(AC9+AC10+AC11+AC12+AC15)</f>
        <v>15178.879999999997</v>
      </c>
      <c r="AD17" s="16">
        <f t="shared" si="29"/>
        <v>15178.879999999997</v>
      </c>
      <c r="AE17" s="16">
        <f t="shared" si="29"/>
        <v>15178.879999999997</v>
      </c>
      <c r="AF17" s="16">
        <f t="shared" si="29"/>
        <v>15178.879999999997</v>
      </c>
      <c r="AG17" s="16">
        <f t="shared" si="29"/>
        <v>15178.879999999997</v>
      </c>
      <c r="AH17" s="16">
        <f t="shared" si="29"/>
        <v>15178.879999999997</v>
      </c>
      <c r="AI17" s="16">
        <f t="shared" si="29"/>
        <v>15178.879999999997</v>
      </c>
      <c r="AJ17" s="16">
        <f t="shared" si="29"/>
        <v>15178.879999999997</v>
      </c>
      <c r="AK17" s="16">
        <f t="shared" si="29"/>
        <v>15178.879999999997</v>
      </c>
      <c r="AL17" s="16">
        <f t="shared" si="29"/>
        <v>15178.879999999997</v>
      </c>
      <c r="AM17" s="16">
        <f t="shared" si="29"/>
        <v>15178.879999999997</v>
      </c>
      <c r="AN17" s="16">
        <f t="shared" si="29"/>
        <v>15178.879999999997</v>
      </c>
      <c r="AO17" s="8">
        <f t="shared" si="10"/>
        <v>182146.56000000003</v>
      </c>
    </row>
    <row r="18" spans="2:41" x14ac:dyDescent="0.3">
      <c r="N18" s="23" t="s">
        <v>35</v>
      </c>
      <c r="O18" s="3">
        <f>O16/(O16+O17)</f>
        <v>0.67867055806086574</v>
      </c>
      <c r="Z18" t="s">
        <v>35</v>
      </c>
      <c r="AB18" s="3">
        <f>AB16/(AB16+AB17)</f>
        <v>0.54092649890732836</v>
      </c>
      <c r="AM18" t="s">
        <v>35</v>
      </c>
      <c r="AO18" s="3">
        <f>AO16/(AO16+AO17)</f>
        <v>0.58946707921327646</v>
      </c>
    </row>
    <row r="19" spans="2:41" x14ac:dyDescent="0.3">
      <c r="N19" s="23" t="s">
        <v>34</v>
      </c>
      <c r="O19" s="3">
        <f>O17/(O16+O17)</f>
        <v>0.32132944193913432</v>
      </c>
      <c r="Z19" t="s">
        <v>34</v>
      </c>
      <c r="AB19" s="3">
        <f>AB17/(AB16+AB17)</f>
        <v>0.45907350109267153</v>
      </c>
      <c r="AM19" t="s">
        <v>34</v>
      </c>
      <c r="AO19" s="3">
        <f>AO17/(AO16+AO17)</f>
        <v>0.41053292078672349</v>
      </c>
    </row>
    <row r="20" spans="2:41" x14ac:dyDescent="0.3">
      <c r="C20" t="s">
        <v>70</v>
      </c>
      <c r="AD20" s="2"/>
    </row>
    <row r="21" spans="2:41" x14ac:dyDescent="0.3">
      <c r="C21" t="s">
        <v>0</v>
      </c>
      <c r="D21" t="s">
        <v>31</v>
      </c>
      <c r="AD21" s="2"/>
    </row>
    <row r="22" spans="2:41" x14ac:dyDescent="0.3">
      <c r="D22" t="s">
        <v>32</v>
      </c>
    </row>
    <row r="23" spans="2:41" x14ac:dyDescent="0.3">
      <c r="D23" t="s">
        <v>63</v>
      </c>
      <c r="AB23" s="1"/>
    </row>
    <row r="24" spans="2:41" x14ac:dyDescent="0.3">
      <c r="C24" t="s">
        <v>47</v>
      </c>
      <c r="D24" t="s">
        <v>64</v>
      </c>
    </row>
    <row r="25" spans="2:41" x14ac:dyDescent="0.3">
      <c r="D25" t="s">
        <v>65</v>
      </c>
    </row>
    <row r="26" spans="2:41" x14ac:dyDescent="0.3">
      <c r="C26" t="s">
        <v>20</v>
      </c>
      <c r="D26" t="s">
        <v>44</v>
      </c>
    </row>
    <row r="27" spans="2:41" x14ac:dyDescent="0.3">
      <c r="D27" t="s">
        <v>66</v>
      </c>
    </row>
    <row r="28" spans="2:41" x14ac:dyDescent="0.3">
      <c r="C28" t="s">
        <v>14</v>
      </c>
      <c r="D28" t="s">
        <v>46</v>
      </c>
    </row>
    <row r="29" spans="2:41" x14ac:dyDescent="0.3">
      <c r="C29" t="s">
        <v>21</v>
      </c>
      <c r="D29" t="s">
        <v>43</v>
      </c>
    </row>
    <row r="30" spans="2:41" x14ac:dyDescent="0.3">
      <c r="C30" t="s">
        <v>15</v>
      </c>
      <c r="D30" t="s">
        <v>33</v>
      </c>
    </row>
    <row r="31" spans="2:41" x14ac:dyDescent="0.3">
      <c r="C31" t="s">
        <v>16</v>
      </c>
      <c r="D31" t="s">
        <v>45</v>
      </c>
    </row>
    <row r="32" spans="2:41" x14ac:dyDescent="0.3">
      <c r="C32" t="s">
        <v>68</v>
      </c>
      <c r="D32" t="s">
        <v>69</v>
      </c>
    </row>
    <row r="33" spans="3:4" x14ac:dyDescent="0.3">
      <c r="C33" t="s">
        <v>19</v>
      </c>
      <c r="D33" t="s">
        <v>67</v>
      </c>
    </row>
  </sheetData>
  <pageMargins left="0.25" right="0.25" top="0.75" bottom="0.75" header="0.3" footer="0.3"/>
  <pageSetup scale="90" orientation="landscape" r:id="rId1"/>
  <headerFooter>
    <oddHeader>&amp;Ce3Business, LLC Sample Pro Forma</oddHeader>
    <oddFooter>&amp;C(c)2019-2022, e3Business, LLC&amp;RPage &amp;P of &amp;N</oddFooter>
  </headerFooter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Sample Pro Forma</vt:lpstr>
      <vt:lpstr>'Sample Pro Forma'!Print_Area</vt:lpstr>
      <vt:lpstr>'Sample Pro Forma'!Print_Titles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BSparks</dc:creator>
  <cp:lastModifiedBy>Brett Sparks</cp:lastModifiedBy>
  <cp:lastPrinted>2022-10-08T22:03:29Z</cp:lastPrinted>
  <dcterms:created xsi:type="dcterms:W3CDTF">2019-07-27T18:55:02Z</dcterms:created>
  <dcterms:modified xsi:type="dcterms:W3CDTF">2022-10-08T22:03:48Z</dcterms:modified>
</cp:coreProperties>
</file>